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villelamontagne.sharepoint.com/sites/ServiceEnfance/Dossier de Travail/ACCUEIL_FAMILLE/01 - PRATIQUE/Calculs QF ET TAUX D'EFFORTS/"/>
    </mc:Choice>
  </mc:AlternateContent>
  <xr:revisionPtr revIDLastSave="4" documentId="13_ncr:1_{A5A3006D-4EC7-4C30-B6E9-F1F06A3BBFFC}" xr6:coauthVersionLast="47" xr6:coauthVersionMax="47" xr10:uidLastSave="{D3C933B5-F4C2-48E8-885A-A4357B6CB6D6}"/>
  <bookViews>
    <workbookView xWindow="-120" yWindow="-120" windowWidth="29040" windowHeight="15840" xr2:uid="{00000000-000D-0000-FFFF-FFFF00000000}"/>
  </bookViews>
  <sheets>
    <sheet name="Feuil1" sheetId="1" r:id="rId1"/>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43" i="1" s="1"/>
  <c r="E27" i="1"/>
  <c r="E14" i="1"/>
  <c r="E33" i="1"/>
  <c r="E34" i="1"/>
  <c r="E15" i="1"/>
  <c r="E45" i="1"/>
  <c r="E22" i="1"/>
  <c r="E23" i="1"/>
  <c r="E41" i="1" s="1"/>
  <c r="E24" i="1"/>
  <c r="E42" i="1"/>
  <c r="E21" i="1"/>
  <c r="E39" i="1"/>
  <c r="E20" i="1"/>
  <c r="E19" i="1"/>
  <c r="E38" i="1" s="1"/>
  <c r="E17" i="1"/>
  <c r="E36" i="1" s="1"/>
  <c r="E40" i="1"/>
</calcChain>
</file>

<file path=xl/sharedStrings.xml><?xml version="1.0" encoding="utf-8"?>
<sst xmlns="http://schemas.openxmlformats.org/spreadsheetml/2006/main" count="38" uniqueCount="25">
  <si>
    <t xml:space="preserve">
SIMULATEUR DE CALCUL DES TARIFS MUNICIPAUX AU TAUX D'EFFORT
</t>
  </si>
  <si>
    <t>Ce simulateur vous permet de connaître le tarif unitaire qui vous sera appliqué en fonction de votre lieu de résidence et de votre quotient familial.
Pour cela il vous suffit d'indiquer votre quotient familial dans la case verte.</t>
  </si>
  <si>
    <t xml:space="preserve">Indiquer le montant de votre quotient familial : </t>
  </si>
  <si>
    <r>
      <t xml:space="preserve">Taux d'effort </t>
    </r>
    <r>
      <rPr>
        <vertAlign val="superscript"/>
        <sz val="11"/>
        <color theme="1"/>
        <rFont val="Calibri"/>
        <family val="2"/>
        <scheme val="minor"/>
      </rPr>
      <t>1</t>
    </r>
  </si>
  <si>
    <t>TARIFS ELEVES MONTAGNARDS</t>
  </si>
  <si>
    <t>Restauration scolaire</t>
  </si>
  <si>
    <t>Repas enfant</t>
  </si>
  <si>
    <t>Panier repas - PAI</t>
  </si>
  <si>
    <t>Accueil Périscolaire</t>
  </si>
  <si>
    <t>1/4 heure</t>
  </si>
  <si>
    <t>ALSH Mercredis et Vacances</t>
  </si>
  <si>
    <t>Journée avec repas</t>
  </si>
  <si>
    <t>Journée sans repas</t>
  </si>
  <si>
    <t>Demi-journée avec repas</t>
  </si>
  <si>
    <t>Demi-journée sans repas</t>
  </si>
  <si>
    <t>Journée avec panier repas - PAI</t>
  </si>
  <si>
    <t>Demi-journée avec panier repas - PAI</t>
  </si>
  <si>
    <t>Séjours</t>
  </si>
  <si>
    <t>Journée séjour</t>
  </si>
  <si>
    <r>
      <t xml:space="preserve">TARIFS ELEVES HORS COMMUNE </t>
    </r>
    <r>
      <rPr>
        <b/>
        <vertAlign val="superscript"/>
        <sz val="11"/>
        <color theme="1"/>
        <rFont val="Calibri"/>
        <family val="2"/>
        <scheme val="minor"/>
      </rPr>
      <t>2</t>
    </r>
  </si>
  <si>
    <t xml:space="preserve">Restauration scolaire </t>
  </si>
  <si>
    <t xml:space="preserve">Accueil Périscolaire </t>
  </si>
  <si>
    <r>
      <rPr>
        <i/>
        <vertAlign val="superscript"/>
        <sz val="11"/>
        <color theme="1"/>
        <rFont val="Calibri"/>
        <family val="2"/>
        <scheme val="minor"/>
      </rPr>
      <t>1</t>
    </r>
    <r>
      <rPr>
        <i/>
        <sz val="11"/>
        <color theme="1"/>
        <rFont val="Calibri"/>
        <family val="2"/>
        <scheme val="minor"/>
      </rPr>
      <t xml:space="preserve"> Le taux d'effort est établi en fonction des dépenses et du revenu des ménages, de leur lieu d'habitation et leur QF, par rapport à la prestation demandée. </t>
    </r>
  </si>
  <si>
    <r>
      <t xml:space="preserve">2 </t>
    </r>
    <r>
      <rPr>
        <i/>
        <sz val="11"/>
        <color theme="1"/>
        <rFont val="Calibri"/>
        <family val="2"/>
        <scheme val="minor"/>
      </rPr>
      <t xml:space="preserve">Pour les familles résidant en dehors de la commune, une majoration de 15% est appliquée par rapport au prix initial des prestations. </t>
    </r>
  </si>
  <si>
    <t>Supplément nuitée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</si>
</sst>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 &quot;€&quot;"/>
  </numFmts>
  <fonts count="8" x14ac:knownFonts="1">
    <font>
      <sz val="11"/>
      <color theme="1"/>
      <name val="Calibri"/>
      <family val="2"/>
      <scheme val="minor"/>
    </font>
    <font>
      <sz val="16"/>
      <color theme="1"/>
      <name val="Calibri"/>
      <family val="2"/>
      <scheme val="minor"/>
    </font>
    <font>
      <b/>
      <sz val="11"/>
      <color theme="1"/>
      <name val="Calibri"/>
      <family val="2"/>
      <scheme val="minor"/>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b/>
      <vertAlign val="superscript"/>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49">
    <xf numFmtId="0" fontId="0" fillId="0" borderId="0" xfId="0"/>
    <xf numFmtId="0" fontId="0" fillId="0" borderId="0" xfId="0" applyAlignment="1">
      <alignment wrapText="1"/>
    </xf>
    <xf numFmtId="0" fontId="1" fillId="0" borderId="0" xfId="0" applyFont="1"/>
    <xf numFmtId="164" fontId="0" fillId="0" borderId="0" xfId="0" applyNumberFormat="1"/>
    <xf numFmtId="0" fontId="0" fillId="0" borderId="0" xfId="0" applyAlignment="1">
      <alignment horizontal="center"/>
    </xf>
    <xf numFmtId="0" fontId="0" fillId="0" borderId="4" xfId="0" applyBorder="1" applyAlignment="1" applyProtection="1">
      <alignment horizontal="center"/>
      <protection hidden="1"/>
    </xf>
    <xf numFmtId="0" fontId="0" fillId="0" borderId="4" xfId="0" applyBorder="1" applyProtection="1">
      <protection hidden="1"/>
    </xf>
    <xf numFmtId="164" fontId="0" fillId="0" borderId="0" xfId="0" applyNumberFormat="1" applyProtection="1">
      <protection hidden="1"/>
    </xf>
    <xf numFmtId="165" fontId="0" fillId="2" borderId="4" xfId="0" applyNumberFormat="1" applyFill="1" applyBorder="1" applyAlignment="1" applyProtection="1">
      <alignment horizontal="center"/>
      <protection locked="0"/>
    </xf>
    <xf numFmtId="0" fontId="0" fillId="0" borderId="4" xfId="0" applyBorder="1" applyAlignment="1" applyProtection="1">
      <alignment horizontal="left"/>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164" fontId="0" fillId="0" borderId="0" xfId="0" applyNumberFormat="1" applyAlignment="1" applyProtection="1">
      <alignment horizontal="right"/>
      <protection hidden="1"/>
    </xf>
    <xf numFmtId="0" fontId="0" fillId="0" borderId="0" xfId="0" applyProtection="1">
      <protection hidden="1"/>
    </xf>
    <xf numFmtId="0" fontId="0" fillId="0" borderId="2" xfId="0" applyBorder="1" applyProtection="1">
      <protection hidden="1"/>
    </xf>
    <xf numFmtId="0" fontId="2" fillId="0" borderId="0" xfId="0" applyFont="1" applyAlignment="1">
      <alignment horizontal="center"/>
    </xf>
    <xf numFmtId="165" fontId="0" fillId="0" borderId="0" xfId="0" applyNumberFormat="1" applyAlignment="1" applyProtection="1">
      <alignment horizontal="center"/>
      <protection locked="0"/>
    </xf>
    <xf numFmtId="0" fontId="1" fillId="0" borderId="0" xfId="0" applyFont="1" applyAlignment="1">
      <alignment horizontal="center" wrapText="1"/>
    </xf>
    <xf numFmtId="0" fontId="0" fillId="0" borderId="4" xfId="0" applyBorder="1" applyAlignment="1">
      <alignment horizontal="center" vertical="center"/>
    </xf>
    <xf numFmtId="0" fontId="0" fillId="5" borderId="4" xfId="0" applyFill="1" applyBorder="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xf>
    <xf numFmtId="164" fontId="0" fillId="0" borderId="4" xfId="0" applyNumberFormat="1" applyBorder="1" applyAlignment="1" applyProtection="1">
      <alignment horizontal="center" vertical="center"/>
      <protection hidden="1"/>
    </xf>
    <xf numFmtId="0" fontId="2" fillId="0" borderId="0" xfId="0" applyFont="1"/>
    <xf numFmtId="0" fontId="7" fillId="0" borderId="4" xfId="0" applyFont="1" applyBorder="1" applyAlignment="1" applyProtection="1">
      <alignment horizontal="left"/>
      <protection hidden="1"/>
    </xf>
    <xf numFmtId="0" fontId="7" fillId="0" borderId="4" xfId="0" applyFont="1" applyBorder="1" applyAlignment="1" applyProtection="1">
      <alignment horizontal="center"/>
      <protection hidden="1"/>
    </xf>
    <xf numFmtId="164" fontId="7" fillId="0" borderId="4" xfId="0" applyNumberFormat="1" applyFont="1" applyBorder="1" applyAlignment="1" applyProtection="1">
      <alignment horizontal="center" vertical="center"/>
      <protection hidden="1"/>
    </xf>
    <xf numFmtId="164" fontId="7" fillId="0" borderId="0" xfId="0" applyNumberFormat="1" applyFont="1" applyProtection="1">
      <protection hidden="1"/>
    </xf>
    <xf numFmtId="0" fontId="7" fillId="0" borderId="0" xfId="0" applyFont="1"/>
    <xf numFmtId="0" fontId="7" fillId="0" borderId="4" xfId="0" applyFont="1" applyBorder="1" applyProtection="1">
      <protection hidden="1"/>
    </xf>
    <xf numFmtId="164" fontId="7" fillId="0" borderId="0" xfId="0" applyNumberFormat="1" applyFont="1"/>
    <xf numFmtId="0" fontId="2" fillId="3" borderId="1"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2" fillId="4" borderId="1" xfId="0" applyFont="1" applyFill="1" applyBorder="1" applyAlignment="1" applyProtection="1">
      <alignment horizontal="left"/>
      <protection hidden="1"/>
    </xf>
    <xf numFmtId="0" fontId="2" fillId="4" borderId="2" xfId="0" applyFont="1" applyFill="1" applyBorder="1" applyAlignment="1" applyProtection="1">
      <alignment horizontal="left"/>
      <protection hidden="1"/>
    </xf>
    <xf numFmtId="0" fontId="2" fillId="4" borderId="3" xfId="0" applyFont="1" applyFill="1" applyBorder="1" applyAlignment="1" applyProtection="1">
      <alignment horizontal="left"/>
      <protection hidden="1"/>
    </xf>
    <xf numFmtId="0" fontId="2" fillId="0" borderId="0" xfId="0" applyFont="1"/>
    <xf numFmtId="0" fontId="4" fillId="0" borderId="0" xfId="0" applyFont="1" applyAlignment="1" applyProtection="1">
      <alignment horizontal="left" vertical="center" wrapText="1"/>
      <protection hidden="1"/>
    </xf>
    <xf numFmtId="0" fontId="1" fillId="0" borderId="4" xfId="0" applyFont="1" applyBorder="1" applyAlignment="1">
      <alignment horizontal="center" vertical="center" wrapText="1"/>
    </xf>
    <xf numFmtId="0" fontId="0" fillId="0" borderId="0" xfId="0" applyAlignment="1">
      <alignment horizontal="center" wrapText="1"/>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Alignment="1" applyProtection="1">
      <alignment horizontal="left"/>
      <protection hidden="1"/>
    </xf>
    <xf numFmtId="0" fontId="2" fillId="4" borderId="4" xfId="0" applyFont="1" applyFill="1" applyBorder="1" applyAlignment="1" applyProtection="1">
      <alignment horizontal="left"/>
      <protection hidden="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0" borderId="0" xfId="0" applyFont="1" applyAlignment="1" applyProtection="1">
      <alignment horizontal="left"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I55"/>
  <sheetViews>
    <sheetView showGridLines="0" tabSelected="1" topLeftCell="A4" workbookViewId="0">
      <selection activeCell="H27" sqref="H27:I27"/>
    </sheetView>
  </sheetViews>
  <sheetFormatPr baseColWidth="10" defaultColWidth="11.42578125" defaultRowHeight="15" x14ac:dyDescent="0.25"/>
  <cols>
    <col min="3" max="3" width="14" customWidth="1"/>
    <col min="4" max="4" width="46.5703125" customWidth="1"/>
  </cols>
  <sheetData>
    <row r="3" spans="2:9" ht="52.5" customHeight="1" x14ac:dyDescent="0.35">
      <c r="B3" s="39" t="s">
        <v>0</v>
      </c>
      <c r="C3" s="39"/>
      <c r="D3" s="39"/>
      <c r="E3" s="39"/>
      <c r="F3" s="39"/>
      <c r="G3" s="2"/>
      <c r="H3" s="2"/>
    </row>
    <row r="4" spans="2:9" ht="21.75" customHeight="1" x14ac:dyDescent="0.35">
      <c r="B4" s="17"/>
      <c r="C4" s="17"/>
      <c r="D4" s="17"/>
      <c r="E4" s="17"/>
      <c r="F4" s="17"/>
      <c r="G4" s="2"/>
      <c r="H4" s="2"/>
    </row>
    <row r="5" spans="2:9" x14ac:dyDescent="0.25">
      <c r="D5" s="4"/>
    </row>
    <row r="6" spans="2:9" ht="45" customHeight="1" x14ac:dyDescent="0.25">
      <c r="B6" s="40" t="s">
        <v>1</v>
      </c>
      <c r="C6" s="40"/>
      <c r="D6" s="40"/>
      <c r="E6" s="40"/>
      <c r="F6" s="40"/>
      <c r="G6" s="1"/>
      <c r="H6" s="1"/>
    </row>
    <row r="8" spans="2:9" x14ac:dyDescent="0.25">
      <c r="C8" s="41" t="s">
        <v>2</v>
      </c>
      <c r="D8" s="42"/>
      <c r="E8" s="8">
        <v>758</v>
      </c>
    </row>
    <row r="9" spans="2:9" x14ac:dyDescent="0.25">
      <c r="C9" s="15"/>
      <c r="D9" s="15"/>
      <c r="E9" s="16"/>
    </row>
    <row r="10" spans="2:9" x14ac:dyDescent="0.25">
      <c r="C10" s="15"/>
      <c r="D10" s="15"/>
      <c r="E10" s="16"/>
    </row>
    <row r="11" spans="2:9" ht="17.25" x14ac:dyDescent="0.25">
      <c r="C11" s="18" t="s">
        <v>3</v>
      </c>
      <c r="G11" s="20"/>
      <c r="H11" s="21"/>
      <c r="I11" s="21"/>
    </row>
    <row r="12" spans="2:9" x14ac:dyDescent="0.25">
      <c r="C12" s="45" t="s">
        <v>4</v>
      </c>
      <c r="D12" s="46"/>
      <c r="E12" s="47"/>
    </row>
    <row r="13" spans="2:9" x14ac:dyDescent="0.25">
      <c r="C13" s="44" t="s">
        <v>5</v>
      </c>
      <c r="D13" s="44"/>
      <c r="E13" s="44"/>
    </row>
    <row r="14" spans="2:9" x14ac:dyDescent="0.25">
      <c r="C14" s="5">
        <v>3.4199999999999999E-3</v>
      </c>
      <c r="D14" s="6" t="s">
        <v>6</v>
      </c>
      <c r="E14" s="22">
        <f>IF($E$8&lt;=292,1,IF(AND($E$8&gt;=293,$E$8&lt;=1608),$E$8*0.00342,IF($E$8&gt;=1608,5.5)))</f>
        <v>2.5923599999999998</v>
      </c>
      <c r="F14" s="7"/>
    </row>
    <row r="15" spans="2:9" x14ac:dyDescent="0.25">
      <c r="C15" s="5">
        <v>1.1999999999999999E-3</v>
      </c>
      <c r="D15" s="6" t="s">
        <v>7</v>
      </c>
      <c r="E15" s="22">
        <f>IF($E$8&lt;=292,0.35,IF(AND($E$8&gt;=293,$E$8&lt;=1608),$E$8*C15,IF($E$8&gt;=1608,1.93)))</f>
        <v>0.90959999999999996</v>
      </c>
      <c r="F15" s="7"/>
    </row>
    <row r="16" spans="2:9" x14ac:dyDescent="0.25">
      <c r="C16" s="44" t="s">
        <v>8</v>
      </c>
      <c r="D16" s="44"/>
      <c r="E16" s="44"/>
      <c r="F16" s="7"/>
    </row>
    <row r="17" spans="3:6" x14ac:dyDescent="0.25">
      <c r="C17" s="5">
        <v>5.9999999999999995E-4</v>
      </c>
      <c r="D17" s="6" t="s">
        <v>9</v>
      </c>
      <c r="E17" s="22">
        <f>IF($E$8&lt;=250,0.15,IF(AND($E$8&gt;=251,$E$8&lt;=2000),$E$8*C17,IF($E$8&gt;2000,1.2)))</f>
        <v>0.45479999999999998</v>
      </c>
      <c r="F17" s="7"/>
    </row>
    <row r="18" spans="3:6" x14ac:dyDescent="0.25">
      <c r="C18" s="34" t="s">
        <v>10</v>
      </c>
      <c r="D18" s="35"/>
      <c r="E18" s="36"/>
      <c r="F18" s="7"/>
    </row>
    <row r="19" spans="3:6" x14ac:dyDescent="0.25">
      <c r="C19" s="5">
        <v>1.2500000000000001E-2</v>
      </c>
      <c r="D19" s="9" t="s">
        <v>11</v>
      </c>
      <c r="E19" s="22">
        <f>IF($E$8&lt;=272,3.4,IF(AND($E$8&gt;=273,$E$8&lt;=2000),$E$8*C19,IF($E$8&gt;2000,25)))</f>
        <v>9.4749999999999996</v>
      </c>
      <c r="F19" s="7"/>
    </row>
    <row r="20" spans="3:6" x14ac:dyDescent="0.25">
      <c r="C20" s="5">
        <v>0.01</v>
      </c>
      <c r="D20" s="9" t="s">
        <v>12</v>
      </c>
      <c r="E20" s="22">
        <f>IF($E$8&lt;=272,2.72,IF(AND($E$8&gt;=273,$E$8&lt;=2000),$E$8*C20,IF($E$8&gt;2000,20)))</f>
        <v>7.58</v>
      </c>
      <c r="F20" s="7"/>
    </row>
    <row r="21" spans="3:6" s="28" customFormat="1" x14ac:dyDescent="0.25">
      <c r="C21" s="25">
        <v>0.01</v>
      </c>
      <c r="D21" s="24" t="s">
        <v>13</v>
      </c>
      <c r="E21" s="26">
        <f>IF($E$8&lt;=272,2.72,IF(AND($E$8&gt;=273,$E$8&lt;=2000),$E$8*C21,IF($E$8&gt;2000,20)))</f>
        <v>7.58</v>
      </c>
      <c r="F21" s="27"/>
    </row>
    <row r="22" spans="3:6" s="28" customFormat="1" x14ac:dyDescent="0.25">
      <c r="C22" s="25">
        <v>7.4999999999999997E-3</v>
      </c>
      <c r="D22" s="24" t="s">
        <v>14</v>
      </c>
      <c r="E22" s="26">
        <f>IF($E$8&lt;=272,2.04,IF(AND($E$8&gt;=273,$E$8&lt;=2082),$E$8*C22,IF($E$8&gt;2082,15.62)))</f>
        <v>5.6849999999999996</v>
      </c>
      <c r="F22" s="27"/>
    </row>
    <row r="23" spans="3:6" x14ac:dyDescent="0.25">
      <c r="C23" s="5">
        <v>1.0999999999999999E-2</v>
      </c>
      <c r="D23" s="24" t="s">
        <v>15</v>
      </c>
      <c r="E23" s="22">
        <f>IF($E$8&lt;=283,3.11,IF(AND($E$8&gt;=284,$E$8&lt;=2083),$E$8*C23,IF($E$8&gt;2083,22.91)))</f>
        <v>8.3379999999999992</v>
      </c>
      <c r="F23" s="7"/>
    </row>
    <row r="24" spans="3:6" s="28" customFormat="1" x14ac:dyDescent="0.25">
      <c r="C24" s="25">
        <v>8.5000000000000006E-3</v>
      </c>
      <c r="D24" s="24" t="s">
        <v>16</v>
      </c>
      <c r="E24" s="26">
        <f>IF($E$8&lt;=282,2.4,IF(AND($E$8&gt;=28,$E$8&lt;=2082),$E$8*C24,IF($E$8&gt;2082,17.7)))</f>
        <v>6.4430000000000005</v>
      </c>
      <c r="F24" s="27"/>
    </row>
    <row r="25" spans="3:6" s="28" customFormat="1" x14ac:dyDescent="0.25">
      <c r="C25" s="25">
        <v>4.1700000000000001E-3</v>
      </c>
      <c r="D25" s="24" t="s">
        <v>24</v>
      </c>
      <c r="E25" s="26">
        <f>IF($E$8&lt;=271,1.13,IF(AND($E$8&gt;=271,$E$8&lt;=2000),$E$8*C25,IF($E$8&gt;2000,8.34)))</f>
        <v>3.16086</v>
      </c>
      <c r="F25" s="27"/>
    </row>
    <row r="26" spans="3:6" x14ac:dyDescent="0.25">
      <c r="C26" s="34" t="s">
        <v>17</v>
      </c>
      <c r="D26" s="35"/>
      <c r="E26" s="36"/>
      <c r="F26" s="7"/>
    </row>
    <row r="27" spans="3:6" s="28" customFormat="1" x14ac:dyDescent="0.25">
      <c r="C27" s="25">
        <v>3.125E-2</v>
      </c>
      <c r="D27" s="24" t="s">
        <v>18</v>
      </c>
      <c r="E27" s="26">
        <f>IF($E$8&lt;=310,9.7,IF(AND($E$8&gt;=311,$E$8&lt;=2000),$E$8*C27,IF($E$8&gt;2000,62.5)))</f>
        <v>23.6875</v>
      </c>
      <c r="F27" s="27"/>
    </row>
    <row r="29" spans="3:6" x14ac:dyDescent="0.25">
      <c r="C29" s="10"/>
      <c r="D29" s="11"/>
      <c r="E29" s="12"/>
      <c r="F29" s="7"/>
    </row>
    <row r="30" spans="3:6" ht="17.25" x14ac:dyDescent="0.25">
      <c r="C30" s="19" t="s">
        <v>3</v>
      </c>
      <c r="D30" s="11"/>
      <c r="E30" s="12"/>
      <c r="F30" s="7"/>
    </row>
    <row r="31" spans="3:6" ht="17.25" x14ac:dyDescent="0.25">
      <c r="C31" s="31" t="s">
        <v>19</v>
      </c>
      <c r="D31" s="32"/>
      <c r="E31" s="33"/>
    </row>
    <row r="32" spans="3:6" x14ac:dyDescent="0.25">
      <c r="C32" s="34" t="s">
        <v>20</v>
      </c>
      <c r="D32" s="35"/>
      <c r="E32" s="36"/>
    </row>
    <row r="33" spans="3:6" x14ac:dyDescent="0.25">
      <c r="C33" s="5">
        <v>3.4199999999999999E-3</v>
      </c>
      <c r="D33" s="6" t="s">
        <v>6</v>
      </c>
      <c r="E33" s="22">
        <f>IF($E$8&lt;=254,1,IF(AND($E$8&gt;=255,$E$8&lt;=1608),$E$8*0.00342,IF($E$8&gt;=1608,5.5)))*1.15</f>
        <v>2.9812139999999996</v>
      </c>
      <c r="F33" s="3"/>
    </row>
    <row r="34" spans="3:6" x14ac:dyDescent="0.25">
      <c r="C34" s="5">
        <v>1.1999999999999999E-3</v>
      </c>
      <c r="D34" s="14" t="s">
        <v>7</v>
      </c>
      <c r="E34" s="22">
        <f>IF($E$8&lt;=254,0.35,IF(AND($E$8&gt;=255,$E$8&lt;=1608),$E$8*C15,IF($E$8&gt;=1608,2.22)))</f>
        <v>0.90959999999999996</v>
      </c>
      <c r="F34" s="3"/>
    </row>
    <row r="35" spans="3:6" x14ac:dyDescent="0.25">
      <c r="C35" s="34" t="s">
        <v>21</v>
      </c>
      <c r="D35" s="35"/>
      <c r="E35" s="36"/>
      <c r="F35" s="3"/>
    </row>
    <row r="36" spans="3:6" s="28" customFormat="1" x14ac:dyDescent="0.25">
      <c r="C36" s="25">
        <v>5.9999999999999995E-4</v>
      </c>
      <c r="D36" s="29" t="s">
        <v>9</v>
      </c>
      <c r="E36" s="26">
        <f>E17*1.15</f>
        <v>0.52301999999999993</v>
      </c>
      <c r="F36" s="30"/>
    </row>
    <row r="37" spans="3:6" x14ac:dyDescent="0.25">
      <c r="C37" s="34" t="s">
        <v>10</v>
      </c>
      <c r="D37" s="35"/>
      <c r="E37" s="36"/>
      <c r="F37" s="3"/>
    </row>
    <row r="38" spans="3:6" x14ac:dyDescent="0.25">
      <c r="C38" s="5">
        <v>1.2500000000000001E-2</v>
      </c>
      <c r="D38" s="6" t="s">
        <v>11</v>
      </c>
      <c r="E38" s="22">
        <f>E19*1.15</f>
        <v>10.896249999999998</v>
      </c>
      <c r="F38" s="3"/>
    </row>
    <row r="39" spans="3:6" x14ac:dyDescent="0.25">
      <c r="C39" s="5">
        <v>0.01</v>
      </c>
      <c r="D39" s="6" t="s">
        <v>13</v>
      </c>
      <c r="E39" s="22">
        <f>E21*1.15</f>
        <v>8.7169999999999987</v>
      </c>
      <c r="F39" s="3"/>
    </row>
    <row r="40" spans="3:6" x14ac:dyDescent="0.25">
      <c r="C40" s="5">
        <v>7.4999999999999997E-3</v>
      </c>
      <c r="D40" s="6" t="s">
        <v>14</v>
      </c>
      <c r="E40" s="22">
        <f>E22*1.15</f>
        <v>6.5377499999999991</v>
      </c>
      <c r="F40" s="3"/>
    </row>
    <row r="41" spans="3:6" x14ac:dyDescent="0.25">
      <c r="C41" s="5">
        <v>1.0999999999999999E-2</v>
      </c>
      <c r="D41" s="6" t="s">
        <v>15</v>
      </c>
      <c r="E41" s="22">
        <f>E23*1.15</f>
        <v>9.5886999999999976</v>
      </c>
      <c r="F41" s="3"/>
    </row>
    <row r="42" spans="3:6" x14ac:dyDescent="0.25">
      <c r="C42" s="5">
        <v>8.5000000000000006E-3</v>
      </c>
      <c r="D42" s="6" t="s">
        <v>16</v>
      </c>
      <c r="E42" s="22">
        <f>E24*1.15</f>
        <v>7.4094499999999996</v>
      </c>
      <c r="F42" s="3"/>
    </row>
    <row r="43" spans="3:6" s="28" customFormat="1" x14ac:dyDescent="0.25">
      <c r="C43" s="25">
        <v>4.1700000000000001E-3</v>
      </c>
      <c r="D43" s="24" t="s">
        <v>24</v>
      </c>
      <c r="E43" s="26">
        <f>E25*1.15</f>
        <v>3.6349889999999996</v>
      </c>
      <c r="F43" s="27"/>
    </row>
    <row r="44" spans="3:6" x14ac:dyDescent="0.25">
      <c r="C44" s="34" t="s">
        <v>17</v>
      </c>
      <c r="D44" s="35"/>
      <c r="E44" s="36"/>
      <c r="F44" s="3"/>
    </row>
    <row r="45" spans="3:6" x14ac:dyDescent="0.25">
      <c r="C45" s="5">
        <v>3.125E-2</v>
      </c>
      <c r="D45" s="6" t="s">
        <v>18</v>
      </c>
      <c r="E45" s="22">
        <f>E27*1.15</f>
        <v>27.240624999999998</v>
      </c>
      <c r="F45" s="3"/>
    </row>
    <row r="46" spans="3:6" ht="22.5" customHeight="1" x14ac:dyDescent="0.25">
      <c r="C46" s="10"/>
      <c r="D46" s="13"/>
      <c r="E46" s="7"/>
      <c r="F46" s="3"/>
    </row>
    <row r="47" spans="3:6" ht="46.5" customHeight="1" x14ac:dyDescent="0.25">
      <c r="C47" s="48" t="s">
        <v>22</v>
      </c>
      <c r="D47" s="43"/>
      <c r="E47" s="43"/>
    </row>
    <row r="48" spans="3:6" ht="12" customHeight="1" x14ac:dyDescent="0.25">
      <c r="C48" s="43"/>
      <c r="D48" s="43"/>
      <c r="E48" s="43"/>
    </row>
    <row r="49" spans="3:5" ht="36" customHeight="1" x14ac:dyDescent="0.25">
      <c r="C49" s="38" t="s">
        <v>23</v>
      </c>
      <c r="D49" s="38"/>
      <c r="E49" s="38"/>
    </row>
    <row r="50" spans="3:5" x14ac:dyDescent="0.25">
      <c r="C50" s="23"/>
    </row>
    <row r="51" spans="3:5" x14ac:dyDescent="0.25">
      <c r="C51" s="4"/>
      <c r="E51" s="3"/>
    </row>
    <row r="52" spans="3:5" x14ac:dyDescent="0.25">
      <c r="C52" s="4"/>
      <c r="E52" s="3"/>
    </row>
    <row r="53" spans="3:5" x14ac:dyDescent="0.25">
      <c r="C53" s="4"/>
      <c r="E53" s="3"/>
    </row>
    <row r="54" spans="3:5" x14ac:dyDescent="0.25">
      <c r="C54" s="37"/>
      <c r="D54" s="37"/>
      <c r="E54" s="37"/>
    </row>
    <row r="55" spans="3:5" x14ac:dyDescent="0.25">
      <c r="E55" s="3"/>
    </row>
  </sheetData>
  <sheetProtection selectLockedCells="1"/>
  <protectedRanges>
    <protectedRange algorithmName="SHA-512" hashValue="t2Dww/mNrH/1zB6oHU1bBZP91rBV4WTqMmBb09FssqGfDdF2j8iMbRMyxAHKGU6UN9vR23BCZlHvtuMM+UxcIQ==" saltValue="mU6WI9s93f9mWAVoJeoNCQ==" spinCount="100000" sqref="F14:F16 C13:E16 D30:F30 C31:E42 C29:F29 C17:F27 C46:E49 C43:F43 C44:E45" name="Plage1"/>
  </protectedRanges>
  <mergeCells count="17">
    <mergeCell ref="B3:F3"/>
    <mergeCell ref="B6:F6"/>
    <mergeCell ref="C8:D8"/>
    <mergeCell ref="C48:E48"/>
    <mergeCell ref="C35:E35"/>
    <mergeCell ref="C32:E32"/>
    <mergeCell ref="C13:E13"/>
    <mergeCell ref="C16:E16"/>
    <mergeCell ref="C18:E18"/>
    <mergeCell ref="C37:E37"/>
    <mergeCell ref="C12:E12"/>
    <mergeCell ref="C47:E47"/>
    <mergeCell ref="C31:E31"/>
    <mergeCell ref="C26:E26"/>
    <mergeCell ref="C44:E44"/>
    <mergeCell ref="C54:E54"/>
    <mergeCell ref="C49:E49"/>
  </mergeCells>
  <pageMargins left="0.7" right="0.7" top="0.75" bottom="0.75" header="0.3" footer="0.3"/>
  <pageSetup paperSize="9"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8037CC0943FB4BB5133894905F362D" ma:contentTypeVersion="15" ma:contentTypeDescription="Crée un document." ma:contentTypeScope="" ma:versionID="1f92efad0b2fe390d72de9e7f73deafc">
  <xsd:schema xmlns:xsd="http://www.w3.org/2001/XMLSchema" xmlns:xs="http://www.w3.org/2001/XMLSchema" xmlns:p="http://schemas.microsoft.com/office/2006/metadata/properties" xmlns:ns2="b08ed1ab-aa24-4467-9919-6b6675eb5b34" xmlns:ns3="9efad9ce-72ba-44d7-bbb0-43037abcca2c" targetNamespace="http://schemas.microsoft.com/office/2006/metadata/properties" ma:root="true" ma:fieldsID="34753b6c39f69c2abd88b6f1f6a510c2" ns2:_="" ns3:_="">
    <xsd:import namespace="b08ed1ab-aa24-4467-9919-6b6675eb5b34"/>
    <xsd:import namespace="9efad9ce-72ba-44d7-bbb0-43037abcca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8ed1ab-aa24-4467-9919-6b6675eb5b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cd7437a2-06c8-4d90-ad34-14df4ccbf9e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efad9ce-72ba-44d7-bbb0-43037abcca2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f4c6128-db05-449c-a09b-53cc94cc60ba}" ma:internalName="TaxCatchAll" ma:showField="CatchAllData" ma:web="9efad9ce-72ba-44d7-bbb0-43037abcca2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efad9ce-72ba-44d7-bbb0-43037abcca2c" xsi:nil="true"/>
    <lcf76f155ced4ddcb4097134ff3c332f xmlns="b08ed1ab-aa24-4467-9919-6b6675eb5b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14F87A8-8FDB-4ADD-ADE5-9818F28D4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8ed1ab-aa24-4467-9919-6b6675eb5b34"/>
    <ds:schemaRef ds:uri="9efad9ce-72ba-44d7-bbb0-43037abcca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B6EE18-D67F-471E-897B-508196BB0BA5}">
  <ds:schemaRefs>
    <ds:schemaRef ds:uri="http://schemas.microsoft.com/sharepoint/v3/contenttype/forms"/>
  </ds:schemaRefs>
</ds:datastoreItem>
</file>

<file path=customXml/itemProps3.xml><?xml version="1.0" encoding="utf-8"?>
<ds:datastoreItem xmlns:ds="http://schemas.openxmlformats.org/officeDocument/2006/customXml" ds:itemID="{6569E67F-F417-42CD-893D-1D04B4C72FEA}">
  <ds:schemaRefs>
    <ds:schemaRef ds:uri="9efad9ce-72ba-44d7-bbb0-43037abcca2c"/>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b08ed1ab-aa24-4467-9919-6b6675eb5b3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portable</dc:creator>
  <cp:keywords/>
  <dc:description/>
  <cp:lastModifiedBy>Soazic  Thibaud-Chiffoleau</cp:lastModifiedBy>
  <cp:revision/>
  <cp:lastPrinted>2023-03-29T12:19:21Z</cp:lastPrinted>
  <dcterms:created xsi:type="dcterms:W3CDTF">2014-07-15T20:40:44Z</dcterms:created>
  <dcterms:modified xsi:type="dcterms:W3CDTF">2023-03-31T14:32:42Z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0x010100A58037CC0943FB4BB5133894905F362D</vt:lpwstr>
  </property>
  <property fmtid="{D5CDD505-2E9C-101B-9397-08002B2CF9AE}" pid="3" name="MediaServiceImageTags">
    <vt:lpwstr/>
  </property>
</Properties>
</file>